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7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<sst xmlns="http://schemas.openxmlformats.org/spreadsheetml/2006/main" count="637" uniqueCount="257">
  <si>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</si>
  <si>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</si>
  <si>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</si>
  <si>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</si>
  <si>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</si>
  <si>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</si>
  <si>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</si>
  <si>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</si>
  <si>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</si>
  <si>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</si>
  <si>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</si>
  <si>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</si>
  <si>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</si>
  <si>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</si>
  <si>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</si>
  <si>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</si>
  <si>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</si>
  <si>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</si>
  <si>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</si>
  <si>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</si>
  <si>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</si>
  <si>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</si>
  <si>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</si>
  <si>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</si>
  <si>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</si>
  <si>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</si>
  <si>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</si>
  <si>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</si>
  <si>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</si>
  <si>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</si>
  <si>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</si>
  <si>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</si>
  <si>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</si>
  <si>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</si>
  <si>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</si>
  <si>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</si>
  <si>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</si>
  <si>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</si>
  <si>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</si>
  <si>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</si>
  <si>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</si>
  <si>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</si>
  <si>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</si>
  <si>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</si>
  <si>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</si>
  <si>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</si>
  <si>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</si>
  <si>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</si>
  <si>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</si>
  <si>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</si>
  <si>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</si>
  <si>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</si>
  <si>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</si>
  <si>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</si>
  <si>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</si>
  <si>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</si>
  <si>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</si>
  <si>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</si>
  <si>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</si>
  <si>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</si>
  <si>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</si>
  <si>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</si>
  <si>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</si>
  <si>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</si>
  <si>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</si>
  <si>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</si>
  <si>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</si>
  <si>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</si>
  <si>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</si>
  <si>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</si>
  <si>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</si>
  <si>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</si>
  <si>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</si>
  <si>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</si>
  <si>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</si>
  <si>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</si>
  <si>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</si>
  <si>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</si>
  <si>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</si>
  <si>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</si>
  <si>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</si>
  <si>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</si>
  <si>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</si>
  <si>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</si>
  <si>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</si>
  <si>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</si>
  <si>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</si>
  <si>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</si>
  <si>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</si>
  <si>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</si>
  <si>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</si>
  <si>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</si>
  <si>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</si>
  <si>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</si>
  <si>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</si>
  <si>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</si>
  <si>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</si>
  <si>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</si>
  <si>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</si>
  <si>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</si>
  <si>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</si>
  <si>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</si>
  <si>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</si>
  <si>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</si>
  <si>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</si>
  <si>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</si>
  <si>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</si>
  <si>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</si>
  <si>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</si>
  <si>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</si>
  <si>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</si>
  <si>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</si>
  <si>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</si>
  <si>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</si>
  <si>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</si>
  <si>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</si>
  <si>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</si>
  <si>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</si>
  <si>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</si>
  <si>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</si>
  <si>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</si>
  <si>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</si>
  <si>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</si>
  <si>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</si>
  <si>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</si>
  <si>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</si>
  <si>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</si>
  <si>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</si>
  <si>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</si>
  <si>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</si>
  <si>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</si>
  <si>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</si>
  <si>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</si>
  <si>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</si>
  <si>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</si>
  <si>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</si>
  <si>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</si>
  <si>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</si>
  <si>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</si>
  <si>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</si>
  <si>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</si>
  <si>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</si>
  <si>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</si>
  <si>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</si>
  <si>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</si>
  <si>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</si>
  <si>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</si>
  <si>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</si>
  <si>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</si>
  <si>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</si>
  <si>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</si>
  <si>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</si>
  <si>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</si>
  <si>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</si>
  <si>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</si>
  <si>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</si>
  <si>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</si>
  <si>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</si>
  <si>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</si>
  <si>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</si>
  <si>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</si>
  <si>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</si>
  <si>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</si>
  <si>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</si>
  <si>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</si>
  <si>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</si>
  <si>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</si>
  <si>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</si>
  <si>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</si>
  <si>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</si>
  <si>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</si>
  <si>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</si>
  <si>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</si>
  <si>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</si>
  <si>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</si>
  <si>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</si>
  <si>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</si>
  <si>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</si>
  <si>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</si>
  <si>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</si>
  <si>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</si>
  <si>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</si>
  <si>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</si>
  <si>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</si>
  <si>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</si>
  <si>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</si>
  <si>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</si>
  <si>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</si>
  <si>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</si>
  <si>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</si>
  <si>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</si>
  <si>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</si>
  <si>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</si>
  <si>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</si>
  <si>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</si>
  <si>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</si>
  <si>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</si>
  <si>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</si>
  <si>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</si>
  <si>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</si>
  <si>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</si>
  <si>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</si>
  <si>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</si>
  <si>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</si>
  <si>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</si>
  <si>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</si>
  <si>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</si>
  <si>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</si>
  <si>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</si>
  <si>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</si>
  <si>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</si>
  <si>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</si>
  <si>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</si>
  <si>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</si>
  <si>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</si>
  <si>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</si>
  <si>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</si>
  <si>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</si>
  <si>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</si>
  <si>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</si>
  <si>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</si>
  <si>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</si>
  <si>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</si>
  <si>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</si>
  <si>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</si>
  <si>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</si>
  <si>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</si>
  <si>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</si>
  <si>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</si>
  <si>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</si>
  <si>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</si>
  <si>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</si>
  <si>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</si>
  <si>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</si>
  <si>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</si>
  <si>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</si>
  <si>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</si>
  <si>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</si>
  <si>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</si>
  <si>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</si>
  <si>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</si>
  <si>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</si>
  <si>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</si>
  <si>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</si>
  <si>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</si>
  <si>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</si>
  <si>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</si>
  <si>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</si>
  <si>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</si>
  <si>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</si>
  <si>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</si>
  <si>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</si>
  <si>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</si>
  <si>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</si>
  <si>
    <t>cherestea esenta moale</t>
  </si>
  <si>
    <t>mc</t>
  </si>
  <si>
    <t>grinzi</t>
  </si>
</sst>
</file>

<file path=xl/styles.xml><?xml version="1.0" encoding="utf-8"?>
<styleSheet xmlns="http://schemas.openxmlformats.org/spreadsheetml/2006/main">
  <numFmts count="6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??_-;_-@_-"/>
    <numFmt numFmtId="199" formatCode="_-* #,##0.00_-;\-* #,##0.00_-;_-* &quot;-&quot;??_-;_-@_-"/>
    <numFmt numFmtId="200" formatCode="d\-mmm\-yyyy"/>
    <numFmt numFmtId="201" formatCode="_(* #,##0_);_(* \(#,##0\);_(* &quot;-&quot;??_);_(@_)"/>
    <numFmt numFmtId="202" formatCode="0.0%"/>
    <numFmt numFmtId="203" formatCode="_-* #,##0_-;\-* #,##0_-;_-* &quot;-&quot;??_-;_-@_-"/>
    <numFmt numFmtId="204" formatCode="d/m/yyyy;@"/>
    <numFmt numFmtId="205" formatCode="#,##0.000"/>
    <numFmt numFmtId="206" formatCode="#,##0.0"/>
    <numFmt numFmtId="207" formatCode="[$-418]d\ mmmm\ yyyy"/>
    <numFmt numFmtId="208" formatCode="_(* #,##0.0_);_(* \(#,##0.0\);_(* &quot;-&quot;??_);_(@_)"/>
    <numFmt numFmtId="209" formatCode="mmm/yyyy"/>
    <numFmt numFmtId="210" formatCode="[$-418]dd\ mmmm\ yyyy"/>
    <numFmt numFmtId="211" formatCode="0.000"/>
    <numFmt numFmtId="212" formatCode="#,##0.00;[Red]#,##0.00"/>
    <numFmt numFmtId="213" formatCode="#,##0_ ;[Red]\-#,##0\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0.00000000"/>
    <numFmt numFmtId="219" formatCode="0.0000000"/>
    <numFmt numFmtId="220" formatCode="0.000000"/>
    <numFmt numFmtId="221" formatCode="0.00000"/>
    <numFmt numFmtId="222" formatCode="0.0000"/>
    <numFmt numFmtId="223" formatCode="0.0"/>
    <numFmt numFmtId="224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18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99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203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203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24" fontId="38" fillId="29" borderId="14" xfId="63" applyNumberFormat="1" applyFont="1" applyFill="1" applyBorder="1" applyAlignment="1" applyProtection="1">
      <alignment horizontal="center" vertical="center"/>
      <protection/>
    </xf>
    <xf numFmtId="224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15" fillId="28" borderId="83" xfId="0" applyFont="1" applyFill="1" applyBorder="1" applyAlignment="1" applyProtection="1" quotePrefix="1">
      <alignment horizontal="center"/>
      <protection/>
    </xf>
    <xf numFmtId="0" fontId="15" fillId="28" borderId="84" xfId="0" applyFont="1" applyFill="1" applyBorder="1" applyAlignment="1" applyProtection="1">
      <alignment horizontal="center"/>
      <protection/>
    </xf>
    <xf numFmtId="0" fontId="5" fillId="2" borderId="85" xfId="0" applyFont="1" applyBorder="1" applyAlignment="1" applyProtection="1">
      <alignment horizontal="center" vertical="center" wrapText="1"/>
      <protection/>
    </xf>
    <xf numFmtId="0" fontId="5" fillId="2" borderId="86" xfId="0" applyFont="1" applyBorder="1" applyAlignment="1" applyProtection="1">
      <alignment horizontal="center" vertical="center" wrapText="1"/>
      <protection/>
    </xf>
    <xf numFmtId="0" fontId="9" fillId="28" borderId="86" xfId="0" applyFont="1" applyFill="1" applyBorder="1" applyAlignment="1" applyProtection="1">
      <alignment horizontal="center" vertical="center" wrapText="1"/>
      <protection/>
    </xf>
    <xf numFmtId="0" fontId="9" fillId="28" borderId="87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88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3" fontId="9" fillId="28" borderId="89" xfId="0" applyNumberFormat="1" applyFont="1" applyFill="1" applyBorder="1" applyAlignment="1" applyProtection="1">
      <alignment horizontal="center" wrapText="1"/>
      <protection/>
    </xf>
    <xf numFmtId="3" fontId="9" fillId="28" borderId="90" xfId="0" applyNumberFormat="1" applyFont="1" applyFill="1" applyBorder="1" applyAlignment="1" applyProtection="1">
      <alignment horizontal="center" wrapText="1"/>
      <protection/>
    </xf>
    <xf numFmtId="3" fontId="44" fillId="28" borderId="89" xfId="0" applyNumberFormat="1" applyFont="1" applyFill="1" applyBorder="1" applyAlignment="1" applyProtection="1">
      <alignment horizontal="left"/>
      <protection/>
    </xf>
    <xf numFmtId="3" fontId="44" fillId="28" borderId="90" xfId="0" applyNumberFormat="1" applyFont="1" applyFill="1" applyBorder="1" applyAlignment="1" applyProtection="1">
      <alignment horizontal="left"/>
      <protection/>
    </xf>
    <xf numFmtId="3" fontId="9" fillId="28" borderId="89" xfId="0" applyNumberFormat="1" applyFont="1" applyFill="1" applyBorder="1" applyAlignment="1" applyProtection="1">
      <alignment horizontal="center"/>
      <protection/>
    </xf>
    <xf numFmtId="3" fontId="9" fillId="28" borderId="90" xfId="0" applyNumberFormat="1" applyFont="1" applyFill="1" applyBorder="1" applyAlignment="1" applyProtection="1">
      <alignment horizontal="center"/>
      <protection/>
    </xf>
    <xf numFmtId="0" fontId="22" fillId="29" borderId="91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92" xfId="0" applyFont="1" applyFill="1" applyBorder="1" applyAlignment="1" applyProtection="1">
      <alignment horizontal="center"/>
      <protection/>
    </xf>
    <xf numFmtId="0" fontId="22" fillId="29" borderId="93" xfId="0" applyFont="1" applyFill="1" applyBorder="1" applyAlignment="1" applyProtection="1">
      <alignment horizontal="center"/>
      <protection/>
    </xf>
    <xf numFmtId="0" fontId="22" fillId="29" borderId="94" xfId="0" applyFont="1" applyFill="1" applyBorder="1" applyAlignment="1" applyProtection="1">
      <alignment horizontal="center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84" xfId="0" applyFont="1" applyFill="1" applyBorder="1" applyAlignment="1" applyProtection="1" quotePrefix="1">
      <alignment horizontal="center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4" xfId="0" applyFont="1" applyFill="1" applyBorder="1" applyAlignment="1" applyProtection="1">
      <alignment horizontal="center" vertical="center" wrapText="1"/>
      <protection/>
    </xf>
    <xf numFmtId="0" fontId="9" fillId="28" borderId="105" xfId="0" applyFont="1" applyFill="1" applyBorder="1" applyAlignment="1" applyProtection="1">
      <alignment horizontal="center" vertical="center" wrapText="1"/>
      <protection/>
    </xf>
    <xf numFmtId="0" fontId="9" fillId="28" borderId="106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9" xfId="0" applyFont="1" applyFill="1" applyBorder="1" applyAlignment="1" applyProtection="1" quotePrefix="1">
      <alignment horizontal="center"/>
      <protection/>
    </xf>
    <xf numFmtId="0" fontId="15" fillId="28" borderId="93" xfId="0" applyFont="1" applyFill="1" applyBorder="1" applyAlignment="1" applyProtection="1" quotePrefix="1">
      <alignment horizontal="center"/>
      <protection/>
    </xf>
    <xf numFmtId="0" fontId="15" fillId="28" borderId="110" xfId="0" applyFont="1" applyFill="1" applyBorder="1" applyAlignment="1" applyProtection="1" quotePrefix="1">
      <alignment horizontal="center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5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6" xfId="0" applyBorder="1" applyAlignment="1">
      <alignment horizontal="center" wrapText="1"/>
    </xf>
    <xf numFmtId="0" fontId="0" fillId="2" borderId="127" xfId="0" applyBorder="1" applyAlignment="1">
      <alignment horizontal="center" wrapText="1"/>
    </xf>
    <xf numFmtId="222" fontId="38" fillId="29" borderId="14" xfId="63" applyNumberFormat="1" applyFont="1" applyFill="1" applyBorder="1" applyAlignment="1" applyProtection="1">
      <alignment horizontal="center" vertical="center"/>
      <protection/>
    </xf>
    <xf numFmtId="222" fontId="38" fillId="29" borderId="107" xfId="63" applyNumberFormat="1" applyFont="1" applyFill="1" applyBorder="1" applyAlignment="1" applyProtection="1">
      <alignment horizontal="center" vertical="center"/>
      <protection/>
    </xf>
    <xf numFmtId="222" fontId="38" fillId="29" borderId="128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7" xfId="63" applyNumberFormat="1" applyFont="1" applyFill="1" applyBorder="1" applyAlignment="1" applyProtection="1">
      <alignment horizontal="center" vertical="center"/>
      <protection locked="0"/>
    </xf>
    <xf numFmtId="3" fontId="38" fillId="0" borderId="128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7" xfId="63" applyNumberFormat="1" applyFont="1" applyFill="1" applyBorder="1" applyAlignment="1" applyProtection="1">
      <alignment horizontal="center" vertical="center"/>
      <protection/>
    </xf>
    <xf numFmtId="3" fontId="38" fillId="29" borderId="128" xfId="63" applyNumberFormat="1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85" xfId="63" applyFont="1" applyBorder="1" applyAlignment="1">
      <alignment horizontal="center" vertical="center" wrapText="1"/>
      <protection/>
    </xf>
    <xf numFmtId="0" fontId="5" fillId="2" borderId="86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86" xfId="63" applyFont="1" applyFill="1" applyBorder="1" applyAlignment="1">
      <alignment horizontal="center" vertical="center" wrapText="1"/>
      <protection/>
    </xf>
    <xf numFmtId="0" fontId="9" fillId="28" borderId="87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7" xfId="63" applyNumberFormat="1" applyFont="1" applyFill="1" applyBorder="1" applyAlignment="1" applyProtection="1">
      <alignment horizontal="center" vertical="center"/>
      <protection/>
    </xf>
    <xf numFmtId="9" fontId="15" fillId="28" borderId="128" xfId="63" applyNumberFormat="1" applyFont="1" applyFill="1" applyBorder="1" applyAlignment="1" applyProtection="1">
      <alignment horizontal="center" vertical="center"/>
      <protection/>
    </xf>
    <xf numFmtId="0" fontId="38" fillId="29" borderId="84" xfId="63" applyNumberFormat="1" applyFont="1" applyFill="1" applyBorder="1" applyAlignment="1">
      <alignment horizontal="center" vertical="center"/>
      <protection/>
    </xf>
    <xf numFmtId="0" fontId="38" fillId="29" borderId="129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84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203" fontId="38" fillId="29" borderId="14" xfId="63" applyNumberFormat="1" applyFont="1" applyFill="1" applyBorder="1" applyAlignment="1">
      <alignment horizontal="center"/>
      <protection/>
    </xf>
    <xf numFmtId="203" fontId="38" fillId="29" borderId="107" xfId="63" applyNumberFormat="1" applyFont="1" applyFill="1" applyBorder="1" applyAlignment="1">
      <alignment horizontal="center"/>
      <protection/>
    </xf>
    <xf numFmtId="203" fontId="38" fillId="29" borderId="128" xfId="63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defaultGridColor="0" view="pageBreakPreview" zoomScale="90" zoomScaleNormal="55" zoomScaleSheetLayoutView="90" colorId="9" workbookViewId="0" topLeftCell="B25">
      <selection activeCell="P14" sqref="P14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30" t="s">
        <v>246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2" t="s">
        <v>135</v>
      </c>
      <c r="Q1" s="333"/>
      <c r="R1" s="62"/>
    </row>
    <row r="2" spans="1:18" ht="15">
      <c r="A2" s="336" t="s">
        <v>250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5"/>
      <c r="R2" s="62"/>
    </row>
    <row r="3" spans="1:18" ht="15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5"/>
      <c r="R3" s="62"/>
    </row>
    <row r="4" spans="1:18" ht="15">
      <c r="A4" s="338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40"/>
      <c r="R4" s="62"/>
    </row>
    <row r="5" spans="1:18" ht="15.75" customHeight="1">
      <c r="A5" s="328" t="s">
        <v>40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299"/>
      <c r="R5" s="62"/>
    </row>
    <row r="6" spans="1:18" ht="15">
      <c r="A6" s="294"/>
      <c r="B6" s="295"/>
      <c r="C6" s="296"/>
      <c r="D6" s="297"/>
      <c r="E6" s="351" t="s">
        <v>28</v>
      </c>
      <c r="F6" s="352"/>
      <c r="G6" s="352"/>
      <c r="H6" s="353"/>
      <c r="I6" s="351" t="s">
        <v>29</v>
      </c>
      <c r="J6" s="352"/>
      <c r="K6" s="352"/>
      <c r="L6" s="353"/>
      <c r="M6" s="349" t="s">
        <v>219</v>
      </c>
      <c r="N6" s="349" t="s">
        <v>220</v>
      </c>
      <c r="O6" s="349" t="s">
        <v>221</v>
      </c>
      <c r="P6" s="349" t="s">
        <v>217</v>
      </c>
      <c r="Q6" s="341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50"/>
      <c r="N7" s="350"/>
      <c r="O7" s="350"/>
      <c r="P7" s="350"/>
      <c r="Q7" s="342"/>
      <c r="R7" s="62"/>
    </row>
    <row r="8" spans="1:18" ht="18" customHeight="1">
      <c r="A8" s="328" t="s">
        <v>75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299"/>
      <c r="R8" s="62"/>
    </row>
    <row r="9" spans="1:18" ht="18" customHeight="1">
      <c r="A9" s="136">
        <v>1</v>
      </c>
      <c r="B9" s="121" t="s">
        <v>254</v>
      </c>
      <c r="C9" s="134">
        <v>1200</v>
      </c>
      <c r="D9" s="122" t="s">
        <v>255</v>
      </c>
      <c r="E9" s="123">
        <v>200</v>
      </c>
      <c r="F9" s="123">
        <v>200</v>
      </c>
      <c r="G9" s="123">
        <v>200</v>
      </c>
      <c r="H9" s="123">
        <v>200</v>
      </c>
      <c r="I9" s="123">
        <v>210</v>
      </c>
      <c r="J9" s="123">
        <v>210</v>
      </c>
      <c r="K9" s="123">
        <v>210</v>
      </c>
      <c r="L9" s="123">
        <v>210</v>
      </c>
      <c r="M9" s="124">
        <f>SUM(E9:H9)</f>
        <v>800</v>
      </c>
      <c r="N9" s="124">
        <f>SUM(I9:L9)</f>
        <v>840</v>
      </c>
      <c r="O9" s="123">
        <v>850</v>
      </c>
      <c r="P9" s="123">
        <v>855</v>
      </c>
      <c r="Q9" s="137">
        <v>860</v>
      </c>
      <c r="R9" s="62"/>
    </row>
    <row r="10" spans="1:18" ht="18" customHeight="1">
      <c r="A10" s="136">
        <v>2</v>
      </c>
      <c r="B10" s="121" t="s">
        <v>256</v>
      </c>
      <c r="C10" s="134">
        <v>500</v>
      </c>
      <c r="D10" s="122" t="s">
        <v>255</v>
      </c>
      <c r="E10" s="123">
        <v>140</v>
      </c>
      <c r="F10" s="123">
        <v>140</v>
      </c>
      <c r="G10" s="123">
        <v>140</v>
      </c>
      <c r="H10" s="123">
        <v>140</v>
      </c>
      <c r="I10" s="123">
        <v>145</v>
      </c>
      <c r="J10" s="123">
        <v>145</v>
      </c>
      <c r="K10" s="123">
        <v>145</v>
      </c>
      <c r="L10" s="123">
        <v>145</v>
      </c>
      <c r="M10" s="124">
        <f>SUM(E10:H10)</f>
        <v>560</v>
      </c>
      <c r="N10" s="124">
        <f aca="true" t="shared" si="0" ref="N10:N20">SUM(I10:L10)</f>
        <v>580</v>
      </c>
      <c r="O10" s="123">
        <v>600</v>
      </c>
      <c r="P10" s="123">
        <v>600</v>
      </c>
      <c r="Q10" s="137">
        <v>600</v>
      </c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28" t="s">
        <v>143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299"/>
      <c r="R21" s="62"/>
    </row>
    <row r="22" spans="1:18" ht="18" customHeight="1">
      <c r="A22" s="277">
        <v>1</v>
      </c>
      <c r="B22" s="278" t="str">
        <f>B9</f>
        <v>cherestea esenta moale</v>
      </c>
      <c r="C22" s="279">
        <f>C9</f>
        <v>1200</v>
      </c>
      <c r="D22" s="280" t="s">
        <v>247</v>
      </c>
      <c r="E22" s="281">
        <f>C9*E9</f>
        <v>240000</v>
      </c>
      <c r="F22" s="281">
        <f>C9*F9</f>
        <v>240000</v>
      </c>
      <c r="G22" s="281">
        <f>C9*G9</f>
        <v>240000</v>
      </c>
      <c r="H22" s="281">
        <f>C9*H9</f>
        <v>240000</v>
      </c>
      <c r="I22" s="281">
        <f>C9*I9</f>
        <v>252000</v>
      </c>
      <c r="J22" s="281">
        <f>C9*J9</f>
        <v>252000</v>
      </c>
      <c r="K22" s="281">
        <f>C9*K9</f>
        <v>252000</v>
      </c>
      <c r="L22" s="281">
        <f>C9*L9</f>
        <v>252000</v>
      </c>
      <c r="M22" s="281">
        <f>SUM(E22:H22)</f>
        <v>960000</v>
      </c>
      <c r="N22" s="281">
        <f>SUM(I22:L22)</f>
        <v>1008000</v>
      </c>
      <c r="O22" s="281">
        <f>SUM($C$9*O9)</f>
        <v>1020000</v>
      </c>
      <c r="P22" s="281">
        <f>SUM($C$9*P9)</f>
        <v>1026000</v>
      </c>
      <c r="Q22" s="282">
        <f>SUM($C$9*Q9)</f>
        <v>1032000</v>
      </c>
      <c r="R22" s="62"/>
    </row>
    <row r="23" spans="1:18" ht="18" customHeight="1">
      <c r="A23" s="136">
        <v>2</v>
      </c>
      <c r="B23" s="128" t="str">
        <f aca="true" t="shared" si="2" ref="B23:B33">B10</f>
        <v>grinzi</v>
      </c>
      <c r="C23" s="135">
        <f aca="true" t="shared" si="3" ref="C23:C33">C10</f>
        <v>500</v>
      </c>
      <c r="D23" s="280" t="s">
        <v>247</v>
      </c>
      <c r="E23" s="124">
        <f aca="true" t="shared" si="4" ref="E23:E33">C10*E10</f>
        <v>70000</v>
      </c>
      <c r="F23" s="124">
        <f aca="true" t="shared" si="5" ref="F23:F33">C10*F10</f>
        <v>70000</v>
      </c>
      <c r="G23" s="124">
        <f aca="true" t="shared" si="6" ref="G23:G33">C10*G10</f>
        <v>70000</v>
      </c>
      <c r="H23" s="124">
        <f aca="true" t="shared" si="7" ref="H23:H33">C10*H10</f>
        <v>70000</v>
      </c>
      <c r="I23" s="124">
        <f aca="true" t="shared" si="8" ref="I23:I33">C10*I10</f>
        <v>72500</v>
      </c>
      <c r="J23" s="124">
        <f aca="true" t="shared" si="9" ref="J23:J33">C10*J10</f>
        <v>72500</v>
      </c>
      <c r="K23" s="124">
        <f aca="true" t="shared" si="10" ref="K23:K33">C10*K10</f>
        <v>72500</v>
      </c>
      <c r="L23" s="124">
        <f aca="true" t="shared" si="11" ref="L23:L33">C10*L10</f>
        <v>72500</v>
      </c>
      <c r="M23" s="124">
        <f aca="true" t="shared" si="12" ref="M23:M33">SUM(E23:H23)</f>
        <v>280000</v>
      </c>
      <c r="N23" s="124">
        <f aca="true" t="shared" si="13" ref="N23:N33">SUM(I23:L23)</f>
        <v>290000</v>
      </c>
      <c r="O23" s="124">
        <f>SUM($C$10*O10)</f>
        <v>300000</v>
      </c>
      <c r="P23" s="124">
        <f>SUM($C$10*P10)</f>
        <v>300000</v>
      </c>
      <c r="Q23" s="139">
        <f>SUM($C$10*Q10)</f>
        <v>300000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45" t="s">
        <v>53</v>
      </c>
      <c r="B34" s="346"/>
      <c r="C34" s="225"/>
      <c r="D34" s="298" t="s">
        <v>247</v>
      </c>
      <c r="E34" s="225">
        <f>SUM(E22+E23+E24+E25+E26+E27+E28+E29+E30+E31+E32+E33)</f>
        <v>310000</v>
      </c>
      <c r="F34" s="225">
        <f aca="true" t="shared" si="14" ref="F34:Q34">SUM(F22+F23+F24+F25+F26+F27+F28+F29+F30+F31+F32+F33)</f>
        <v>310000</v>
      </c>
      <c r="G34" s="225">
        <f t="shared" si="14"/>
        <v>310000</v>
      </c>
      <c r="H34" s="225">
        <f t="shared" si="14"/>
        <v>310000</v>
      </c>
      <c r="I34" s="225">
        <f t="shared" si="14"/>
        <v>324500</v>
      </c>
      <c r="J34" s="225">
        <f t="shared" si="14"/>
        <v>324500</v>
      </c>
      <c r="K34" s="225">
        <f t="shared" si="14"/>
        <v>324500</v>
      </c>
      <c r="L34" s="225">
        <f t="shared" si="14"/>
        <v>324500</v>
      </c>
      <c r="M34" s="225">
        <f t="shared" si="14"/>
        <v>1240000</v>
      </c>
      <c r="N34" s="225">
        <f t="shared" si="14"/>
        <v>1298000</v>
      </c>
      <c r="O34" s="225">
        <f>SUM(O22+O23+O24+O25+O26+O27+O28+O29+O30+O31+O32+O33)</f>
        <v>1320000</v>
      </c>
      <c r="P34" s="225">
        <f t="shared" si="14"/>
        <v>1326000</v>
      </c>
      <c r="Q34" s="300">
        <f t="shared" si="14"/>
        <v>1332000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47" t="s">
        <v>73</v>
      </c>
      <c r="B36" s="348"/>
      <c r="C36" s="225"/>
      <c r="D36" s="298" t="s">
        <v>247</v>
      </c>
      <c r="E36" s="225">
        <f>SUM(E34+E35)</f>
        <v>310000</v>
      </c>
      <c r="F36" s="225">
        <f aca="true" t="shared" si="15" ref="F36:Q36">SUM(F34+F35)</f>
        <v>310000</v>
      </c>
      <c r="G36" s="225">
        <f t="shared" si="15"/>
        <v>310000</v>
      </c>
      <c r="H36" s="225">
        <f t="shared" si="15"/>
        <v>310000</v>
      </c>
      <c r="I36" s="225">
        <f t="shared" si="15"/>
        <v>324500</v>
      </c>
      <c r="J36" s="225">
        <f t="shared" si="15"/>
        <v>324500</v>
      </c>
      <c r="K36" s="225">
        <f t="shared" si="15"/>
        <v>324500</v>
      </c>
      <c r="L36" s="225">
        <f t="shared" si="15"/>
        <v>324500</v>
      </c>
      <c r="M36" s="225">
        <f>SUM(M34+M35)</f>
        <v>1240000</v>
      </c>
      <c r="N36" s="225">
        <f t="shared" si="15"/>
        <v>1298000</v>
      </c>
      <c r="O36" s="225">
        <f t="shared" si="15"/>
        <v>1320000</v>
      </c>
      <c r="P36" s="225">
        <f t="shared" si="15"/>
        <v>1326000</v>
      </c>
      <c r="Q36" s="300">
        <f t="shared" si="15"/>
        <v>1332000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43" t="s">
        <v>55</v>
      </c>
      <c r="B44" s="344"/>
      <c r="C44" s="225"/>
      <c r="D44" s="298" t="s">
        <v>247</v>
      </c>
      <c r="E44" s="225">
        <f>SUM(E36:E43)</f>
        <v>310000</v>
      </c>
      <c r="F44" s="225">
        <f aca="true" t="shared" si="18" ref="F44:K44">SUM(F36:F43)</f>
        <v>310000</v>
      </c>
      <c r="G44" s="225">
        <f t="shared" si="18"/>
        <v>310000</v>
      </c>
      <c r="H44" s="225">
        <f t="shared" si="18"/>
        <v>310000</v>
      </c>
      <c r="I44" s="225">
        <f t="shared" si="18"/>
        <v>324500</v>
      </c>
      <c r="J44" s="225">
        <f t="shared" si="18"/>
        <v>324500</v>
      </c>
      <c r="K44" s="225">
        <f t="shared" si="18"/>
        <v>324500</v>
      </c>
      <c r="L44" s="225">
        <f aca="true" t="shared" si="19" ref="L44:Q44">SUM(L36:L43)</f>
        <v>324500</v>
      </c>
      <c r="M44" s="225">
        <f t="shared" si="19"/>
        <v>1240000</v>
      </c>
      <c r="N44" s="225">
        <f>SUM(N36:N43)</f>
        <v>1298000</v>
      </c>
      <c r="O44" s="225">
        <f t="shared" si="19"/>
        <v>1320000</v>
      </c>
      <c r="P44" s="225">
        <f t="shared" si="19"/>
        <v>1326000</v>
      </c>
      <c r="Q44" s="300">
        <f t="shared" si="19"/>
        <v>1332000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44:B44"/>
    <mergeCell ref="A34:B34"/>
    <mergeCell ref="A36:B36"/>
    <mergeCell ref="P6:P7"/>
    <mergeCell ref="N6:N7"/>
    <mergeCell ref="E6:H6"/>
    <mergeCell ref="I6:L6"/>
    <mergeCell ref="M6:M7"/>
    <mergeCell ref="O6:O7"/>
    <mergeCell ref="A5:P5"/>
    <mergeCell ref="A8:P8"/>
    <mergeCell ref="A21:P21"/>
    <mergeCell ref="A1:O1"/>
    <mergeCell ref="P1:Q3"/>
    <mergeCell ref="A2:O3"/>
    <mergeCell ref="A4:Q4"/>
    <mergeCell ref="Q6:Q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K52" sqref="K52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54" t="s">
        <v>246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34" t="s">
        <v>136</v>
      </c>
      <c r="Q1" s="334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37" t="s">
        <v>250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4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4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5" t="s">
        <v>27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6" t="s">
        <v>28</v>
      </c>
      <c r="F6" s="357"/>
      <c r="G6" s="357"/>
      <c r="H6" s="358"/>
      <c r="I6" s="356" t="s">
        <v>29</v>
      </c>
      <c r="J6" s="357"/>
      <c r="K6" s="357"/>
      <c r="L6" s="358"/>
      <c r="M6" s="359" t="s">
        <v>214</v>
      </c>
      <c r="N6" s="359" t="s">
        <v>215</v>
      </c>
      <c r="O6" s="359" t="s">
        <v>216</v>
      </c>
      <c r="P6" s="359" t="s">
        <v>217</v>
      </c>
      <c r="Q6" s="361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60"/>
      <c r="N7" s="360"/>
      <c r="O7" s="360"/>
      <c r="P7" s="360"/>
      <c r="Q7" s="362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>
        <f>286*700</f>
        <v>200200</v>
      </c>
      <c r="F8" s="123">
        <f>286*700</f>
        <v>200200</v>
      </c>
      <c r="G8" s="123">
        <f>286*700</f>
        <v>200200</v>
      </c>
      <c r="H8" s="123">
        <f>286*700</f>
        <v>200200</v>
      </c>
      <c r="I8" s="123">
        <f>300*700</f>
        <v>210000</v>
      </c>
      <c r="J8" s="123">
        <f>300*700</f>
        <v>210000</v>
      </c>
      <c r="K8" s="123">
        <f>300*700</f>
        <v>210000</v>
      </c>
      <c r="L8" s="123">
        <f>300*700</f>
        <v>210000</v>
      </c>
      <c r="M8" s="124">
        <f>SUM(E8:H8)</f>
        <v>800800</v>
      </c>
      <c r="N8" s="124">
        <f>SUM(I8:L8)</f>
        <v>840000</v>
      </c>
      <c r="O8" s="123">
        <f>1214*700</f>
        <v>849800</v>
      </c>
      <c r="P8" s="123">
        <f>1221*700</f>
        <v>854700</v>
      </c>
      <c r="Q8" s="267">
        <f>1228*700</f>
        <v>859600</v>
      </c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>
        <f>350*3+200</f>
        <v>1250</v>
      </c>
      <c r="F9" s="123">
        <f>350*3+200</f>
        <v>1250</v>
      </c>
      <c r="G9" s="123">
        <f>350*3+200</f>
        <v>1250</v>
      </c>
      <c r="H9" s="123">
        <f>350*3+200</f>
        <v>1250</v>
      </c>
      <c r="I9" s="123">
        <f>350*3+200</f>
        <v>1250</v>
      </c>
      <c r="J9" s="123">
        <f>350*3+200</f>
        <v>1250</v>
      </c>
      <c r="K9" s="123">
        <f>350*3+200</f>
        <v>1250</v>
      </c>
      <c r="L9" s="123">
        <f>350*3+200</f>
        <v>1250</v>
      </c>
      <c r="M9" s="124">
        <f>SUM(E9:H9)</f>
        <v>5000</v>
      </c>
      <c r="N9" s="124">
        <f>SUM(I9:L9)</f>
        <v>5000</v>
      </c>
      <c r="O9" s="123">
        <v>5000</v>
      </c>
      <c r="P9" s="123">
        <v>5000</v>
      </c>
      <c r="Q9" s="267">
        <v>5000</v>
      </c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>
        <f>700*3</f>
        <v>2100</v>
      </c>
      <c r="F10" s="123">
        <f aca="true" t="shared" si="0" ref="F10:L10">700*3</f>
        <v>2100</v>
      </c>
      <c r="G10" s="123">
        <f t="shared" si="0"/>
        <v>2100</v>
      </c>
      <c r="H10" s="123">
        <f t="shared" si="0"/>
        <v>2100</v>
      </c>
      <c r="I10" s="123">
        <f t="shared" si="0"/>
        <v>2100</v>
      </c>
      <c r="J10" s="123">
        <f t="shared" si="0"/>
        <v>2100</v>
      </c>
      <c r="K10" s="123">
        <f t="shared" si="0"/>
        <v>2100</v>
      </c>
      <c r="L10" s="123">
        <f t="shared" si="0"/>
        <v>2100</v>
      </c>
      <c r="M10" s="124">
        <f>SUM(E10:H10)</f>
        <v>8400</v>
      </c>
      <c r="N10" s="124">
        <f>SUM(I10:L10)</f>
        <v>8400</v>
      </c>
      <c r="O10" s="123">
        <v>8400</v>
      </c>
      <c r="P10" s="123">
        <v>8400</v>
      </c>
      <c r="Q10" s="123">
        <v>8400</v>
      </c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203550</v>
      </c>
      <c r="F12" s="268">
        <f aca="true" t="shared" si="1" ref="F12:L12">SUM(F8:F11)</f>
        <v>203550</v>
      </c>
      <c r="G12" s="268">
        <f t="shared" si="1"/>
        <v>203550</v>
      </c>
      <c r="H12" s="268">
        <f t="shared" si="1"/>
        <v>203550</v>
      </c>
      <c r="I12" s="268">
        <f t="shared" si="1"/>
        <v>213350</v>
      </c>
      <c r="J12" s="268">
        <f t="shared" si="1"/>
        <v>213350</v>
      </c>
      <c r="K12" s="268">
        <f t="shared" si="1"/>
        <v>213350</v>
      </c>
      <c r="L12" s="268">
        <f t="shared" si="1"/>
        <v>213350</v>
      </c>
      <c r="M12" s="268">
        <f>SUM(M8:M11)</f>
        <v>814200</v>
      </c>
      <c r="N12" s="268">
        <f>SUM(N8:N11)</f>
        <v>853400</v>
      </c>
      <c r="O12" s="268">
        <f>SUM(O8:O11)</f>
        <v>863200</v>
      </c>
      <c r="P12" s="268">
        <f>SUM(P8:P11)</f>
        <v>868100</v>
      </c>
      <c r="Q12" s="307">
        <f>SUM(Q8:Q11)</f>
        <v>873000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>
        <f>10000*3</f>
        <v>30000</v>
      </c>
      <c r="F13" s="123">
        <f aca="true" t="shared" si="2" ref="F13:L13">10000*3</f>
        <v>30000</v>
      </c>
      <c r="G13" s="123">
        <f t="shared" si="2"/>
        <v>30000</v>
      </c>
      <c r="H13" s="123">
        <f t="shared" si="2"/>
        <v>30000</v>
      </c>
      <c r="I13" s="123">
        <f t="shared" si="2"/>
        <v>30000</v>
      </c>
      <c r="J13" s="123">
        <f t="shared" si="2"/>
        <v>30000</v>
      </c>
      <c r="K13" s="123">
        <f t="shared" si="2"/>
        <v>30000</v>
      </c>
      <c r="L13" s="123">
        <f t="shared" si="2"/>
        <v>30000</v>
      </c>
      <c r="M13" s="124">
        <f>SUM(E13:H13)</f>
        <v>120000</v>
      </c>
      <c r="N13" s="124">
        <f>SUM(I13:L13)</f>
        <v>120000</v>
      </c>
      <c r="O13" s="123">
        <v>120000</v>
      </c>
      <c r="P13" s="123">
        <v>120000</v>
      </c>
      <c r="Q13" s="123">
        <v>120000</v>
      </c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>
        <f>225*3</f>
        <v>675</v>
      </c>
      <c r="F14" s="123">
        <f aca="true" t="shared" si="3" ref="F14:L14">225*3</f>
        <v>675</v>
      </c>
      <c r="G14" s="123">
        <f t="shared" si="3"/>
        <v>675</v>
      </c>
      <c r="H14" s="123">
        <f t="shared" si="3"/>
        <v>675</v>
      </c>
      <c r="I14" s="123">
        <f t="shared" si="3"/>
        <v>675</v>
      </c>
      <c r="J14" s="123">
        <f t="shared" si="3"/>
        <v>675</v>
      </c>
      <c r="K14" s="123">
        <f t="shared" si="3"/>
        <v>675</v>
      </c>
      <c r="L14" s="123">
        <f t="shared" si="3"/>
        <v>675</v>
      </c>
      <c r="M14" s="124">
        <f>SUM(E14:H14)</f>
        <v>2700</v>
      </c>
      <c r="N14" s="124">
        <f>SUM(I14:L14)</f>
        <v>2700</v>
      </c>
      <c r="O14" s="123">
        <v>2700</v>
      </c>
      <c r="P14" s="123">
        <v>2700</v>
      </c>
      <c r="Q14" s="123">
        <v>2700</v>
      </c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30675</v>
      </c>
      <c r="F15" s="268">
        <f aca="true" t="shared" si="4" ref="F15:L15">SUM(F13:F14)</f>
        <v>30675</v>
      </c>
      <c r="G15" s="268">
        <f t="shared" si="4"/>
        <v>30675</v>
      </c>
      <c r="H15" s="268">
        <f>SUM(H13:H14)</f>
        <v>30675</v>
      </c>
      <c r="I15" s="268">
        <f t="shared" si="4"/>
        <v>30675</v>
      </c>
      <c r="J15" s="268">
        <f t="shared" si="4"/>
        <v>30675</v>
      </c>
      <c r="K15" s="268">
        <f t="shared" si="4"/>
        <v>30675</v>
      </c>
      <c r="L15" s="268">
        <f t="shared" si="4"/>
        <v>30675</v>
      </c>
      <c r="M15" s="268">
        <f>SUM(M13:M14)</f>
        <v>122700</v>
      </c>
      <c r="N15" s="268">
        <f>SUM(N13:N14)</f>
        <v>122700</v>
      </c>
      <c r="O15" s="268">
        <f>SUM(O13:O14)</f>
        <v>122700</v>
      </c>
      <c r="P15" s="268">
        <f>SUM(P13:P14)</f>
        <v>122700</v>
      </c>
      <c r="Q15" s="307">
        <f>SUM(Q13:Q14)</f>
        <v>122700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>
        <v>14800</v>
      </c>
      <c r="F16" s="123">
        <v>14800</v>
      </c>
      <c r="G16" s="123">
        <v>14800</v>
      </c>
      <c r="H16" s="123">
        <v>14800</v>
      </c>
      <c r="I16" s="123">
        <v>14800</v>
      </c>
      <c r="J16" s="123">
        <v>14800</v>
      </c>
      <c r="K16" s="123">
        <v>14800</v>
      </c>
      <c r="L16" s="123">
        <v>14800</v>
      </c>
      <c r="M16" s="124">
        <f>SUM(E16:H16)</f>
        <v>59200</v>
      </c>
      <c r="N16" s="124">
        <f>SUM(I16:L16)</f>
        <v>59200</v>
      </c>
      <c r="O16" s="123">
        <v>59200</v>
      </c>
      <c r="P16" s="123">
        <v>59200</v>
      </c>
      <c r="Q16" s="267">
        <v>59200</v>
      </c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249025</v>
      </c>
      <c r="F18" s="304">
        <f aca="true" t="shared" si="5" ref="F18:L18">SUM(F12+F15+F17+F16)</f>
        <v>249025</v>
      </c>
      <c r="G18" s="304">
        <f t="shared" si="5"/>
        <v>249025</v>
      </c>
      <c r="H18" s="304">
        <f t="shared" si="5"/>
        <v>249025</v>
      </c>
      <c r="I18" s="304">
        <f t="shared" si="5"/>
        <v>258825</v>
      </c>
      <c r="J18" s="304">
        <f t="shared" si="5"/>
        <v>258825</v>
      </c>
      <c r="K18" s="304">
        <f t="shared" si="5"/>
        <v>258825</v>
      </c>
      <c r="L18" s="304">
        <f t="shared" si="5"/>
        <v>258825</v>
      </c>
      <c r="M18" s="304">
        <f>SUM(M12+M15+M17+M16)</f>
        <v>996100</v>
      </c>
      <c r="N18" s="304">
        <f>SUM(N12+N15+N17+N16)</f>
        <v>1035300</v>
      </c>
      <c r="O18" s="304">
        <f>SUM(O12+O15+O17+O16)</f>
        <v>1045100</v>
      </c>
      <c r="P18" s="304">
        <f>SUM(P12+P15+P17+P16)</f>
        <v>1050000</v>
      </c>
      <c r="Q18" s="305">
        <f>SUM(Q12+Q15+Q17+Q16)</f>
        <v>1054900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P6:P7"/>
    <mergeCell ref="Q6:Q7"/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C1">
      <selection activeCell="O30" sqref="O30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54" t="s">
        <v>246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68" t="s">
        <v>137</v>
      </c>
      <c r="Q1" s="369"/>
      <c r="R1" s="370"/>
      <c r="IR1" s="55"/>
      <c r="IS1" s="56"/>
      <c r="IT1" s="56"/>
      <c r="IU1" s="56"/>
      <c r="IV1" s="56"/>
    </row>
    <row r="2" spans="2:256" ht="15" customHeight="1">
      <c r="B2" s="377" t="s">
        <v>250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  <c r="P2" s="371"/>
      <c r="Q2" s="372"/>
      <c r="R2" s="373"/>
      <c r="IR2" s="55"/>
      <c r="IS2" s="56"/>
      <c r="IT2" s="56"/>
      <c r="IU2" s="56"/>
      <c r="IV2" s="56"/>
    </row>
    <row r="3" spans="2:256" ht="15" customHeight="1">
      <c r="B3" s="380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  <c r="P3" s="374"/>
      <c r="Q3" s="375"/>
      <c r="R3" s="376"/>
      <c r="IR3" s="55"/>
      <c r="IS3" s="56"/>
      <c r="IT3" s="56"/>
      <c r="IU3" s="56"/>
      <c r="IV3" s="56"/>
    </row>
    <row r="4" spans="2:256" ht="15" customHeight="1">
      <c r="B4" s="383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5"/>
      <c r="IR4" s="55"/>
      <c r="IS4" s="56"/>
      <c r="IT4" s="56"/>
      <c r="IU4" s="56"/>
      <c r="IV4" s="56"/>
    </row>
    <row r="5" spans="2:256" ht="19.5" customHeight="1">
      <c r="B5" s="388" t="s">
        <v>26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90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63" t="s">
        <v>223</v>
      </c>
      <c r="F6" s="356" t="s">
        <v>28</v>
      </c>
      <c r="G6" s="357"/>
      <c r="H6" s="357"/>
      <c r="I6" s="358"/>
      <c r="J6" s="356" t="s">
        <v>29</v>
      </c>
      <c r="K6" s="357"/>
      <c r="L6" s="357"/>
      <c r="M6" s="358"/>
      <c r="N6" s="363" t="s">
        <v>224</v>
      </c>
      <c r="O6" s="363" t="s">
        <v>225</v>
      </c>
      <c r="P6" s="363" t="s">
        <v>226</v>
      </c>
      <c r="Q6" s="363" t="s">
        <v>227</v>
      </c>
      <c r="R6" s="386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64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64"/>
      <c r="O7" s="364"/>
      <c r="P7" s="364"/>
      <c r="Q7" s="364"/>
      <c r="R7" s="387"/>
      <c r="IR7" s="55"/>
      <c r="IS7" s="56"/>
      <c r="IT7" s="56"/>
      <c r="IU7" s="56"/>
      <c r="IV7" s="56"/>
    </row>
    <row r="8" spans="2:256" ht="19.5" customHeight="1">
      <c r="B8" s="365" t="s">
        <v>48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7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310000</v>
      </c>
      <c r="G9" s="124">
        <f>'Prognoza veniturilor'!F36+'Prognoza veniturilor'!F37+'Prognoza veniturilor'!F38+'Prognoza veniturilor'!F40</f>
        <v>310000</v>
      </c>
      <c r="H9" s="124">
        <f>'Prognoza veniturilor'!G36+'Prognoza veniturilor'!G37+'Prognoza veniturilor'!G38+'Prognoza veniturilor'!G40</f>
        <v>310000</v>
      </c>
      <c r="I9" s="124">
        <f>'Prognoza veniturilor'!H36+'Prognoza veniturilor'!H37+'Prognoza veniturilor'!H38+'Prognoza veniturilor'!H40</f>
        <v>310000</v>
      </c>
      <c r="J9" s="124">
        <f>'Prognoza veniturilor'!I36+'Prognoza veniturilor'!I37+'Prognoza veniturilor'!I38+'Prognoza veniturilor'!I40</f>
        <v>324500</v>
      </c>
      <c r="K9" s="124">
        <f>'Prognoza veniturilor'!J36+'Prognoza veniturilor'!J37+'Prognoza veniturilor'!J38+'Prognoza veniturilor'!J40</f>
        <v>324500</v>
      </c>
      <c r="L9" s="124">
        <f>'Prognoza veniturilor'!K36+'Prognoza veniturilor'!K37+'Prognoza veniturilor'!K38+'Prognoza veniturilor'!K40</f>
        <v>324500</v>
      </c>
      <c r="M9" s="124">
        <f>'Prognoza veniturilor'!L36+'Prognoza veniturilor'!L37+'Prognoza veniturilor'!L38+'Prognoza veniturilor'!L40</f>
        <v>324500</v>
      </c>
      <c r="N9" s="124">
        <f>SUM(F9:I9)</f>
        <v>1240000</v>
      </c>
      <c r="O9" s="124">
        <f>SUM(J9:M9)</f>
        <v>1298000</v>
      </c>
      <c r="P9" s="124">
        <f>'Prognoza veniturilor'!O36+'Prognoza veniturilor'!O37+'Prognoza veniturilor'!O38+'Prognoza veniturilor'!O40</f>
        <v>1320000</v>
      </c>
      <c r="Q9" s="124">
        <f>'Prognoza veniturilor'!P36+'Prognoza veniturilor'!P37+'Prognoza veniturilor'!P38+'Prognoza veniturilor'!P40</f>
        <v>1326000</v>
      </c>
      <c r="R9" s="124">
        <f>'Prognoza veniturilor'!Q36+'Prognoza veniturilor'!Q37+'Prognoza veniturilor'!Q38+'Prognoza veniturilor'!Q40</f>
        <v>1332000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310000</v>
      </c>
      <c r="G14" s="151">
        <f t="shared" si="0"/>
        <v>310000</v>
      </c>
      <c r="H14" s="151">
        <f t="shared" si="0"/>
        <v>310000</v>
      </c>
      <c r="I14" s="151">
        <f t="shared" si="0"/>
        <v>310000</v>
      </c>
      <c r="J14" s="151">
        <f t="shared" si="0"/>
        <v>324500</v>
      </c>
      <c r="K14" s="151">
        <f t="shared" si="0"/>
        <v>324500</v>
      </c>
      <c r="L14" s="151">
        <f t="shared" si="0"/>
        <v>324500</v>
      </c>
      <c r="M14" s="151">
        <f t="shared" si="0"/>
        <v>324500</v>
      </c>
      <c r="N14" s="151">
        <f t="shared" si="0"/>
        <v>1240000</v>
      </c>
      <c r="O14" s="151">
        <f t="shared" si="0"/>
        <v>1298000</v>
      </c>
      <c r="P14" s="151">
        <f t="shared" si="0"/>
        <v>1320000</v>
      </c>
      <c r="Q14" s="151">
        <f t="shared" si="0"/>
        <v>1326000</v>
      </c>
      <c r="R14" s="308">
        <f t="shared" si="0"/>
        <v>1332000</v>
      </c>
      <c r="IR14" s="55"/>
      <c r="IS14" s="56"/>
      <c r="IT14" s="56"/>
      <c r="IU14" s="56"/>
      <c r="IV14" s="56"/>
    </row>
    <row r="15" spans="2:256" ht="26.25" customHeight="1">
      <c r="B15" s="365" t="s">
        <v>50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7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203550</v>
      </c>
      <c r="G16" s="124">
        <f>'Prognoza cheltuielilor'!F12</f>
        <v>203550</v>
      </c>
      <c r="H16" s="124">
        <f>'Prognoza cheltuielilor'!G12</f>
        <v>203550</v>
      </c>
      <c r="I16" s="124">
        <f>'Prognoza cheltuielilor'!H12</f>
        <v>203550</v>
      </c>
      <c r="J16" s="124">
        <f>'Prognoza cheltuielilor'!I12</f>
        <v>213350</v>
      </c>
      <c r="K16" s="124">
        <f>'Prognoza cheltuielilor'!J12</f>
        <v>213350</v>
      </c>
      <c r="L16" s="124">
        <f>'Prognoza cheltuielilor'!K12</f>
        <v>213350</v>
      </c>
      <c r="M16" s="124">
        <f>'Prognoza cheltuielilor'!L12</f>
        <v>213350</v>
      </c>
      <c r="N16" s="124">
        <f>'Prognoza cheltuielilor'!M12</f>
        <v>814200</v>
      </c>
      <c r="O16" s="124">
        <f>'Prognoza cheltuielilor'!N12</f>
        <v>853400</v>
      </c>
      <c r="P16" s="124">
        <f>'Prognoza cheltuielilor'!O12</f>
        <v>863200</v>
      </c>
      <c r="Q16" s="124">
        <f>'Prognoza cheltuielilor'!P12</f>
        <v>868100</v>
      </c>
      <c r="R16" s="150">
        <f>'Prognoza cheltuielilor'!Q12</f>
        <v>873000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30675</v>
      </c>
      <c r="G17" s="124">
        <f>'Prognoza cheltuielilor'!F15</f>
        <v>30675</v>
      </c>
      <c r="H17" s="124">
        <f>'Prognoza cheltuielilor'!G15</f>
        <v>30675</v>
      </c>
      <c r="I17" s="124">
        <f>'Prognoza cheltuielilor'!H15</f>
        <v>30675</v>
      </c>
      <c r="J17" s="124">
        <f>'Prognoza cheltuielilor'!I15</f>
        <v>30675</v>
      </c>
      <c r="K17" s="124">
        <f>'Prognoza cheltuielilor'!J15</f>
        <v>30675</v>
      </c>
      <c r="L17" s="124">
        <f>'Prognoza cheltuielilor'!K15</f>
        <v>30675</v>
      </c>
      <c r="M17" s="124">
        <f>'Prognoza cheltuielilor'!L15</f>
        <v>30675</v>
      </c>
      <c r="N17" s="124">
        <f>'Prognoza cheltuielilor'!M15</f>
        <v>122700</v>
      </c>
      <c r="O17" s="124">
        <f>'Prognoza cheltuielilor'!N15</f>
        <v>122700</v>
      </c>
      <c r="P17" s="124">
        <f>'Prognoza cheltuielilor'!O15</f>
        <v>122700</v>
      </c>
      <c r="Q17" s="124">
        <f>'Prognoza cheltuielilor'!P15</f>
        <v>122700</v>
      </c>
      <c r="R17" s="150">
        <f>'Prognoza cheltuielilor'!Q15</f>
        <v>122700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14800</v>
      </c>
      <c r="G18" s="124">
        <f>'Prognoza cheltuielilor'!F16</f>
        <v>14800</v>
      </c>
      <c r="H18" s="124">
        <f>'Prognoza cheltuielilor'!G16</f>
        <v>14800</v>
      </c>
      <c r="I18" s="124">
        <f>'Prognoza cheltuielilor'!H16</f>
        <v>14800</v>
      </c>
      <c r="J18" s="124">
        <f>'Prognoza cheltuielilor'!I16</f>
        <v>14800</v>
      </c>
      <c r="K18" s="124">
        <f>'Prognoza cheltuielilor'!J16</f>
        <v>14800</v>
      </c>
      <c r="L18" s="124">
        <f>'Prognoza cheltuielilor'!K16</f>
        <v>14800</v>
      </c>
      <c r="M18" s="124">
        <f>'Prognoza cheltuielilor'!L16</f>
        <v>14800</v>
      </c>
      <c r="N18" s="124">
        <f>'Prognoza cheltuielilor'!M16</f>
        <v>59200</v>
      </c>
      <c r="O18" s="124">
        <f>'Prognoza cheltuielilor'!N16</f>
        <v>59200</v>
      </c>
      <c r="P18" s="124">
        <f>'Prognoza cheltuielilor'!O16</f>
        <v>59200</v>
      </c>
      <c r="Q18" s="124">
        <f>'Prognoza cheltuielilor'!P16</f>
        <v>59200</v>
      </c>
      <c r="R18" s="150">
        <f>'Prognoza cheltuielilor'!Q16</f>
        <v>59200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249025</v>
      </c>
      <c r="G20" s="151">
        <f t="shared" si="1"/>
        <v>249025</v>
      </c>
      <c r="H20" s="151">
        <f t="shared" si="1"/>
        <v>249025</v>
      </c>
      <c r="I20" s="151">
        <f t="shared" si="1"/>
        <v>249025</v>
      </c>
      <c r="J20" s="151">
        <f t="shared" si="1"/>
        <v>258825</v>
      </c>
      <c r="K20" s="151">
        <f t="shared" si="1"/>
        <v>258825</v>
      </c>
      <c r="L20" s="151">
        <f t="shared" si="1"/>
        <v>258825</v>
      </c>
      <c r="M20" s="151">
        <f t="shared" si="1"/>
        <v>258825</v>
      </c>
      <c r="N20" s="151">
        <f t="shared" si="1"/>
        <v>996100</v>
      </c>
      <c r="O20" s="151">
        <f t="shared" si="1"/>
        <v>1035300</v>
      </c>
      <c r="P20" s="151">
        <f t="shared" si="1"/>
        <v>1045100</v>
      </c>
      <c r="Q20" s="151">
        <f t="shared" si="1"/>
        <v>1050000</v>
      </c>
      <c r="R20" s="308">
        <f t="shared" si="1"/>
        <v>1054900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60975</v>
      </c>
      <c r="G21" s="151">
        <f t="shared" si="2"/>
        <v>60975</v>
      </c>
      <c r="H21" s="151">
        <f t="shared" si="2"/>
        <v>60975</v>
      </c>
      <c r="I21" s="151">
        <f t="shared" si="2"/>
        <v>60975</v>
      </c>
      <c r="J21" s="151">
        <f t="shared" si="2"/>
        <v>65675</v>
      </c>
      <c r="K21" s="151">
        <f t="shared" si="2"/>
        <v>65675</v>
      </c>
      <c r="L21" s="151">
        <f t="shared" si="2"/>
        <v>65675</v>
      </c>
      <c r="M21" s="151">
        <f t="shared" si="2"/>
        <v>65675</v>
      </c>
      <c r="N21" s="151">
        <f t="shared" si="2"/>
        <v>243900</v>
      </c>
      <c r="O21" s="151">
        <f t="shared" si="2"/>
        <v>262700</v>
      </c>
      <c r="P21" s="151">
        <f t="shared" si="2"/>
        <v>274900</v>
      </c>
      <c r="Q21" s="151">
        <f t="shared" si="2"/>
        <v>276000</v>
      </c>
      <c r="R21" s="308">
        <f t="shared" si="2"/>
        <v>277100</v>
      </c>
      <c r="IR21" s="55"/>
      <c r="IS21" s="56"/>
      <c r="IT21" s="56"/>
      <c r="IU21" s="56"/>
      <c r="IV21" s="56"/>
    </row>
    <row r="22" spans="2:256" ht="27.75" customHeight="1">
      <c r="B22" s="365" t="s">
        <v>64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7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5" t="s">
        <v>65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7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60975</v>
      </c>
      <c r="G29" s="124">
        <f aca="true" t="shared" si="5" ref="G29:R29">SUM(G21+G28)</f>
        <v>60975</v>
      </c>
      <c r="H29" s="124">
        <f t="shared" si="5"/>
        <v>60975</v>
      </c>
      <c r="I29" s="124">
        <f t="shared" si="5"/>
        <v>60975</v>
      </c>
      <c r="J29" s="124">
        <f t="shared" si="5"/>
        <v>65675</v>
      </c>
      <c r="K29" s="124">
        <f t="shared" si="5"/>
        <v>65675</v>
      </c>
      <c r="L29" s="124">
        <f t="shared" si="5"/>
        <v>65675</v>
      </c>
      <c r="M29" s="124">
        <f t="shared" si="5"/>
        <v>65675</v>
      </c>
      <c r="N29" s="124">
        <f t="shared" si="5"/>
        <v>243900</v>
      </c>
      <c r="O29" s="124">
        <f t="shared" si="5"/>
        <v>262700</v>
      </c>
      <c r="P29" s="124">
        <f t="shared" si="5"/>
        <v>274900</v>
      </c>
      <c r="Q29" s="124">
        <f t="shared" si="5"/>
        <v>276000</v>
      </c>
      <c r="R29" s="150">
        <f t="shared" si="5"/>
        <v>277100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60975</v>
      </c>
      <c r="G31" s="157">
        <f>SUM(G29-G30)</f>
        <v>60975</v>
      </c>
      <c r="H31" s="157">
        <f t="shared" si="6"/>
        <v>60975</v>
      </c>
      <c r="I31" s="157">
        <f t="shared" si="6"/>
        <v>60975</v>
      </c>
      <c r="J31" s="157">
        <f t="shared" si="6"/>
        <v>65675</v>
      </c>
      <c r="K31" s="157">
        <f t="shared" si="6"/>
        <v>65675</v>
      </c>
      <c r="L31" s="157">
        <f t="shared" si="6"/>
        <v>65675</v>
      </c>
      <c r="M31" s="157">
        <f t="shared" si="6"/>
        <v>65675</v>
      </c>
      <c r="N31" s="157">
        <f>SUM(N29-N30)</f>
        <v>243900</v>
      </c>
      <c r="O31" s="157">
        <f t="shared" si="6"/>
        <v>262700</v>
      </c>
      <c r="P31" s="309">
        <f t="shared" si="6"/>
        <v>274900</v>
      </c>
      <c r="Q31" s="157">
        <f t="shared" si="6"/>
        <v>276000</v>
      </c>
      <c r="R31" s="158">
        <f t="shared" si="6"/>
        <v>277100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  <mergeCell ref="O6:O7"/>
    <mergeCell ref="B1:O1"/>
    <mergeCell ref="B8:R8"/>
    <mergeCell ref="B15:R15"/>
    <mergeCell ref="E6:E7"/>
    <mergeCell ref="N6:N7"/>
    <mergeCell ref="P1:R3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SheetLayoutView="100" workbookViewId="0" topLeftCell="B7">
      <selection activeCell="I14" sqref="I14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>
        <v>99167</v>
      </c>
      <c r="E6" s="163">
        <f>99167+177601.85</f>
        <v>276768.85</v>
      </c>
      <c r="F6" s="163">
        <v>259009</v>
      </c>
      <c r="G6" s="163">
        <v>241249</v>
      </c>
      <c r="H6" s="163">
        <v>223489</v>
      </c>
      <c r="I6" s="164">
        <v>205729</v>
      </c>
      <c r="J6" s="80"/>
    </row>
    <row r="7" spans="2:10" ht="15.75">
      <c r="B7" s="114">
        <v>2</v>
      </c>
      <c r="C7" s="162" t="s">
        <v>114</v>
      </c>
      <c r="D7" s="163"/>
      <c r="E7" s="163">
        <v>17760</v>
      </c>
      <c r="F7" s="163">
        <v>17760</v>
      </c>
      <c r="G7" s="163">
        <v>17760</v>
      </c>
      <c r="H7" s="163">
        <v>17760</v>
      </c>
      <c r="I7" s="164">
        <v>17760</v>
      </c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99167</v>
      </c>
      <c r="E8" s="166">
        <f>E6-E7</f>
        <v>259008.84999999998</v>
      </c>
      <c r="F8" s="166">
        <f t="shared" si="0"/>
        <v>241249</v>
      </c>
      <c r="G8" s="166">
        <f t="shared" si="0"/>
        <v>223489</v>
      </c>
      <c r="H8" s="166">
        <f t="shared" si="0"/>
        <v>205729</v>
      </c>
      <c r="I8" s="167">
        <f t="shared" si="0"/>
        <v>187969</v>
      </c>
      <c r="J8" s="80"/>
    </row>
    <row r="9" spans="2:10" ht="15.75">
      <c r="B9" s="114">
        <v>3</v>
      </c>
      <c r="C9" s="162" t="s">
        <v>108</v>
      </c>
      <c r="D9" s="163">
        <v>0</v>
      </c>
      <c r="E9" s="163">
        <v>89000</v>
      </c>
      <c r="F9" s="163">
        <v>52000</v>
      </c>
      <c r="G9" s="163">
        <v>56000</v>
      </c>
      <c r="H9" s="163">
        <v>75000</v>
      </c>
      <c r="I9" s="184">
        <v>78000</v>
      </c>
      <c r="J9" s="80"/>
    </row>
    <row r="10" spans="2:10" ht="15.75">
      <c r="B10" s="114">
        <v>4</v>
      </c>
      <c r="C10" s="162" t="s">
        <v>115</v>
      </c>
      <c r="D10" s="163">
        <v>0</v>
      </c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>
        <v>372</v>
      </c>
      <c r="E11" s="168">
        <v>103382.53</v>
      </c>
      <c r="F11" s="168">
        <v>116702</v>
      </c>
      <c r="G11" s="163">
        <v>89022</v>
      </c>
      <c r="H11" s="168">
        <v>46342</v>
      </c>
      <c r="I11" s="264">
        <v>19662</v>
      </c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372</v>
      </c>
      <c r="E12" s="169">
        <f t="shared" si="1"/>
        <v>192382.53</v>
      </c>
      <c r="F12" s="169">
        <f t="shared" si="1"/>
        <v>168702</v>
      </c>
      <c r="G12" s="169">
        <f t="shared" si="1"/>
        <v>145022</v>
      </c>
      <c r="H12" s="169">
        <f t="shared" si="1"/>
        <v>121342</v>
      </c>
      <c r="I12" s="167">
        <f t="shared" si="1"/>
        <v>97662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99539</v>
      </c>
      <c r="E14" s="175">
        <f t="shared" si="2"/>
        <v>451391.38</v>
      </c>
      <c r="F14" s="175">
        <f t="shared" si="2"/>
        <v>409951</v>
      </c>
      <c r="G14" s="175">
        <f t="shared" si="2"/>
        <v>368511</v>
      </c>
      <c r="H14" s="175">
        <f t="shared" si="2"/>
        <v>327071</v>
      </c>
      <c r="I14" s="176">
        <f t="shared" si="2"/>
        <v>285631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14703</v>
      </c>
      <c r="E15" s="166">
        <f t="shared" si="3"/>
        <v>14703</v>
      </c>
      <c r="F15" s="166">
        <f t="shared" si="3"/>
        <v>14703</v>
      </c>
      <c r="G15" s="166">
        <f t="shared" si="3"/>
        <v>14703</v>
      </c>
      <c r="H15" s="166">
        <f t="shared" si="3"/>
        <v>14703</v>
      </c>
      <c r="I15" s="167">
        <f t="shared" si="3"/>
        <v>14703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>
        <v>14703</v>
      </c>
      <c r="E17" s="163">
        <v>14703</v>
      </c>
      <c r="F17" s="163">
        <v>14703</v>
      </c>
      <c r="G17" s="163">
        <v>14703</v>
      </c>
      <c r="H17" s="163">
        <v>14703</v>
      </c>
      <c r="I17" s="164">
        <v>14703</v>
      </c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>
        <f>435080.38-41440</f>
        <v>393640.38</v>
      </c>
      <c r="F23" s="310">
        <f>393640-41440</f>
        <v>352200</v>
      </c>
      <c r="G23" s="310">
        <f>352200-41440</f>
        <v>310760</v>
      </c>
      <c r="H23" s="180">
        <f>310760-41440</f>
        <v>269320</v>
      </c>
      <c r="I23" s="181">
        <f>269320-41440</f>
        <v>227880</v>
      </c>
      <c r="J23" s="83"/>
    </row>
    <row r="24" spans="2:10" ht="15.75">
      <c r="B24" s="114">
        <v>12</v>
      </c>
      <c r="C24" s="162" t="s">
        <v>109</v>
      </c>
      <c r="D24" s="163">
        <v>200</v>
      </c>
      <c r="E24" s="163">
        <v>200</v>
      </c>
      <c r="F24" s="178">
        <v>200</v>
      </c>
      <c r="G24" s="178">
        <v>200</v>
      </c>
      <c r="H24" s="163">
        <v>200</v>
      </c>
      <c r="I24" s="184">
        <v>200</v>
      </c>
      <c r="J24" s="80"/>
    </row>
    <row r="25" spans="2:10" ht="15.75">
      <c r="B25" s="114">
        <v>13</v>
      </c>
      <c r="C25" s="162" t="s">
        <v>122</v>
      </c>
      <c r="D25" s="163">
        <v>41788</v>
      </c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>
        <v>41788</v>
      </c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>
        <v>42848</v>
      </c>
      <c r="E28" s="183">
        <v>42848</v>
      </c>
      <c r="F28" s="178">
        <v>42848</v>
      </c>
      <c r="G28" s="178">
        <v>42848</v>
      </c>
      <c r="H28" s="183">
        <v>42848</v>
      </c>
      <c r="I28" s="184">
        <v>42848</v>
      </c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84836</v>
      </c>
      <c r="E29" s="185">
        <f t="shared" si="5"/>
        <v>43048</v>
      </c>
      <c r="F29" s="185">
        <f t="shared" si="5"/>
        <v>43048</v>
      </c>
      <c r="G29" s="185">
        <f t="shared" si="5"/>
        <v>43048</v>
      </c>
      <c r="H29" s="185">
        <f t="shared" si="5"/>
        <v>43048</v>
      </c>
      <c r="I29" s="186">
        <f t="shared" si="5"/>
        <v>43048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99539</v>
      </c>
      <c r="E30" s="188">
        <f t="shared" si="6"/>
        <v>451391.38</v>
      </c>
      <c r="F30" s="188">
        <f t="shared" si="6"/>
        <v>409951</v>
      </c>
      <c r="G30" s="188">
        <f t="shared" si="6"/>
        <v>368511</v>
      </c>
      <c r="H30" s="188">
        <f t="shared" si="6"/>
        <v>327071</v>
      </c>
      <c r="I30" s="189">
        <f t="shared" si="6"/>
        <v>285631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1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tabSelected="1" view="pageBreakPreview" zoomScale="80" zoomScaleNormal="90" zoomScaleSheetLayoutView="80" workbookViewId="0" topLeftCell="A1">
      <selection activeCell="C12" sqref="C12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I12" sqref="I12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56"/>
      <c r="B1" s="457" t="s">
        <v>246</v>
      </c>
      <c r="C1" s="458"/>
      <c r="D1" s="458"/>
      <c r="E1" s="458"/>
      <c r="F1" s="458"/>
      <c r="G1" s="458"/>
      <c r="H1" s="461" t="s">
        <v>239</v>
      </c>
      <c r="I1" s="462"/>
      <c r="J1" s="64"/>
    </row>
    <row r="2" spans="1:10" ht="12.75">
      <c r="A2" s="456"/>
      <c r="B2" s="459"/>
      <c r="C2" s="460"/>
      <c r="D2" s="460"/>
      <c r="E2" s="460"/>
      <c r="F2" s="460"/>
      <c r="G2" s="460"/>
      <c r="H2" s="463"/>
      <c r="I2" s="464"/>
      <c r="J2" s="64"/>
    </row>
    <row r="3" spans="1:10" ht="12.75">
      <c r="A3" s="456"/>
      <c r="B3" s="465" t="s">
        <v>250</v>
      </c>
      <c r="C3" s="466"/>
      <c r="D3" s="466"/>
      <c r="E3" s="466"/>
      <c r="F3" s="466"/>
      <c r="G3" s="466"/>
      <c r="H3" s="463"/>
      <c r="I3" s="464"/>
      <c r="J3" s="64"/>
    </row>
    <row r="4" spans="1:10" ht="12.75">
      <c r="A4" s="456"/>
      <c r="B4" s="465"/>
      <c r="C4" s="466"/>
      <c r="D4" s="466"/>
      <c r="E4" s="466"/>
      <c r="F4" s="466"/>
      <c r="G4" s="466"/>
      <c r="H4" s="463"/>
      <c r="I4" s="464"/>
      <c r="J4" s="64"/>
    </row>
    <row r="5" spans="1:10" ht="4.5" customHeight="1">
      <c r="A5" s="456"/>
      <c r="B5" s="467"/>
      <c r="C5" s="468"/>
      <c r="D5" s="468"/>
      <c r="E5" s="468"/>
      <c r="F5" s="468"/>
      <c r="G5" s="468"/>
      <c r="H5" s="468"/>
      <c r="I5" s="469"/>
      <c r="J5" s="64"/>
    </row>
    <row r="6" spans="1:10" ht="15.75">
      <c r="A6" s="456"/>
      <c r="B6" s="475" t="s">
        <v>23</v>
      </c>
      <c r="C6" s="476"/>
      <c r="D6" s="476"/>
      <c r="E6" s="477"/>
      <c r="F6" s="476"/>
      <c r="G6" s="476"/>
      <c r="H6" s="476"/>
      <c r="I6" s="478"/>
      <c r="J6" s="64"/>
    </row>
    <row r="7" spans="1:10" ht="27" customHeight="1">
      <c r="A7" s="456"/>
      <c r="B7" s="479" t="s">
        <v>0</v>
      </c>
      <c r="C7" s="480"/>
      <c r="D7" s="473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56"/>
      <c r="B8" s="262" t="s">
        <v>91</v>
      </c>
      <c r="C8" s="238" t="s">
        <v>92</v>
      </c>
      <c r="D8" s="474"/>
      <c r="E8" s="481" t="s">
        <v>93</v>
      </c>
      <c r="F8" s="482"/>
      <c r="G8" s="482"/>
      <c r="H8" s="482"/>
      <c r="I8" s="483"/>
      <c r="J8" s="64"/>
    </row>
    <row r="9" spans="1:10" ht="24" customHeight="1">
      <c r="A9" s="456"/>
      <c r="B9" s="239">
        <v>1</v>
      </c>
      <c r="C9" s="240" t="s">
        <v>200</v>
      </c>
      <c r="D9" s="241" t="s">
        <v>247</v>
      </c>
      <c r="E9" s="450">
        <v>621572.98</v>
      </c>
      <c r="F9" s="451"/>
      <c r="G9" s="451"/>
      <c r="H9" s="451"/>
      <c r="I9" s="452"/>
      <c r="J9" s="64"/>
    </row>
    <row r="10" spans="1:256" ht="35.25" customHeight="1">
      <c r="A10" s="456"/>
      <c r="B10" s="239">
        <v>2</v>
      </c>
      <c r="C10" s="242" t="s">
        <v>201</v>
      </c>
      <c r="D10" s="241" t="s">
        <v>247</v>
      </c>
      <c r="E10" s="244">
        <f>'Prognoza veniturilor'!M44</f>
        <v>1240000</v>
      </c>
      <c r="F10" s="244">
        <f>'Prognoza veniturilor'!N44</f>
        <v>1298000</v>
      </c>
      <c r="G10" s="244">
        <f>'Prognoza veniturilor'!O44</f>
        <v>1320000</v>
      </c>
      <c r="H10" s="244">
        <f>'Prognoza veniturilor'!P44</f>
        <v>1326000</v>
      </c>
      <c r="I10" s="245">
        <f>'Prognoza veniturilor'!Q44</f>
        <v>1332000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56"/>
      <c r="B11" s="239">
        <v>3</v>
      </c>
      <c r="C11" s="240" t="s">
        <v>202</v>
      </c>
      <c r="D11" s="241" t="s">
        <v>247</v>
      </c>
      <c r="E11" s="244">
        <f>'Prognoza cheltuielilor'!M18</f>
        <v>996100</v>
      </c>
      <c r="F11" s="244">
        <f>'Prognoza cheltuielilor'!N18</f>
        <v>1035300</v>
      </c>
      <c r="G11" s="244">
        <f>'Prognoza cheltuielilor'!O18</f>
        <v>1045100</v>
      </c>
      <c r="H11" s="244">
        <f>'Prognoza cheltuielilor'!P18</f>
        <v>1050000</v>
      </c>
      <c r="I11" s="245">
        <f>'Prognoza cheltuielilor'!Q18</f>
        <v>1054900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56"/>
      <c r="B12" s="239">
        <v>4</v>
      </c>
      <c r="C12" s="240" t="s">
        <v>203</v>
      </c>
      <c r="D12" s="243" t="s">
        <v>46</v>
      </c>
      <c r="E12" s="246">
        <f>IF(E10=0,"Eroare",ROUND((E10-E11)/E10,4))</f>
        <v>0.1967</v>
      </c>
      <c r="F12" s="246">
        <f>IF(F10=0,"Eroare",ROUND((F10-F11)/F10,4))</f>
        <v>0.2024</v>
      </c>
      <c r="G12" s="246">
        <f>IF(G10=0,"Eroare",ROUND((G10-G11)/G10,4))</f>
        <v>0.2083</v>
      </c>
      <c r="H12" s="246">
        <f>IF(H10=0,"Eroare",ROUND((H10-H11)/H10,4))</f>
        <v>0.2081</v>
      </c>
      <c r="I12" s="247">
        <f>IF(I10=0,"Eroare",ROUND((I10-I11)/I10,4))</f>
        <v>0.208</v>
      </c>
    </row>
    <row r="13" spans="1:9" s="69" customFormat="1" ht="30" customHeight="1">
      <c r="A13" s="456"/>
      <c r="B13" s="239">
        <v>5</v>
      </c>
      <c r="C13" s="240" t="s">
        <v>158</v>
      </c>
      <c r="D13" s="248" t="s">
        <v>42</v>
      </c>
      <c r="E13" s="447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48"/>
      <c r="G13" s="448"/>
      <c r="H13" s="448"/>
      <c r="I13" s="449"/>
    </row>
    <row r="14" spans="1:9" s="69" customFormat="1" ht="30" customHeight="1">
      <c r="A14" s="456"/>
      <c r="B14" s="239">
        <v>6</v>
      </c>
      <c r="C14" s="240" t="s">
        <v>204</v>
      </c>
      <c r="D14" s="243" t="s">
        <v>46</v>
      </c>
      <c r="E14" s="249">
        <f>IF($E$9=0,"Eroare",ROUND('FN An 1-5'!E50/$E$9,4))</f>
        <v>0</v>
      </c>
      <c r="F14" s="249">
        <f>IF($E$9=0,"Eroare",ROUND('FN An 1-5'!F50/$E$9,4))</f>
        <v>0</v>
      </c>
      <c r="G14" s="249">
        <f>IF($E$9=0,"Eroare",ROUND('FN An 1-5'!G50/$E$9,4))</f>
        <v>0</v>
      </c>
      <c r="H14" s="249">
        <f>IF($E$9=0,"Eroare",ROUND('FN An 1-5'!H50/$E$9,4))</f>
        <v>0</v>
      </c>
      <c r="I14" s="250">
        <f>IF($E$9=0,"Eroare",ROUND('FN An 1-5'!I50/$E$9,4))</f>
        <v>0</v>
      </c>
    </row>
    <row r="15" spans="1:9" s="69" customFormat="1" ht="30" customHeight="1">
      <c r="A15" s="456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56"/>
      <c r="B16" s="239">
        <v>8</v>
      </c>
      <c r="C16" s="251" t="s">
        <v>206</v>
      </c>
      <c r="D16" s="243" t="s">
        <v>46</v>
      </c>
      <c r="E16" s="254">
        <f>IF(Bilant!E14=0,"Eroare",ROUND(Bilant!E19/Bilant!E14,4))</f>
        <v>0</v>
      </c>
      <c r="F16" s="254">
        <f>IF(Bilant!F14=0,"Eroare",ROUND(Bilant!F19/Bilant!F14,4))</f>
        <v>0</v>
      </c>
      <c r="G16" s="254">
        <f>IF(Bilant!G14=0,"Eroare",ROUND(Bilant!G19/Bilant!G14,4))</f>
        <v>0</v>
      </c>
      <c r="H16" s="254">
        <f>IF(Bilant!H14=0,"Eroare",ROUND(Bilant!H19/Bilant!H14,4))</f>
        <v>0</v>
      </c>
      <c r="I16" s="247">
        <f>IF(Bilant!I14=0,"Eroare",ROUND(Bilant!I19/Bilant!I14,4))</f>
        <v>0</v>
      </c>
    </row>
    <row r="17" spans="1:9" s="69" customFormat="1" ht="26.25" customHeight="1">
      <c r="A17" s="456"/>
      <c r="B17" s="239">
        <v>9</v>
      </c>
      <c r="C17" s="251" t="s">
        <v>45</v>
      </c>
      <c r="D17" s="243"/>
      <c r="E17" s="470">
        <v>0.08</v>
      </c>
      <c r="F17" s="471"/>
      <c r="G17" s="471"/>
      <c r="H17" s="471"/>
      <c r="I17" s="472"/>
    </row>
    <row r="18" spans="1:9" s="69" customFormat="1" ht="30" customHeight="1">
      <c r="A18" s="456"/>
      <c r="B18" s="239">
        <v>10</v>
      </c>
      <c r="C18" s="251" t="s">
        <v>207</v>
      </c>
      <c r="D18" s="255" t="s">
        <v>247</v>
      </c>
      <c r="E18" s="453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-621573</v>
      </c>
      <c r="F18" s="454"/>
      <c r="G18" s="454"/>
      <c r="H18" s="454"/>
      <c r="I18" s="455"/>
    </row>
    <row r="19" spans="1:9" s="69" customFormat="1" ht="30" customHeight="1" thickBot="1">
      <c r="A19" s="456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41"/>
      <c r="C20" s="442"/>
      <c r="D20" s="442"/>
      <c r="E20" s="442"/>
      <c r="F20" s="442"/>
      <c r="G20" s="443"/>
      <c r="H20" s="72"/>
      <c r="I20" s="72"/>
    </row>
    <row r="21" spans="1:9" s="69" customFormat="1" ht="40.5" customHeight="1">
      <c r="A21" s="70"/>
      <c r="B21" s="444"/>
      <c r="C21" s="445"/>
      <c r="D21" s="445"/>
      <c r="E21" s="445"/>
      <c r="F21" s="445"/>
      <c r="G21" s="446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D7:D8"/>
    <mergeCell ref="B6:I6"/>
    <mergeCell ref="B7:C7"/>
    <mergeCell ref="E8:I8"/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 CEAHLAU</dc:creator>
  <cp:keywords/>
  <dc:description/>
  <cp:lastModifiedBy>MANAGER</cp:lastModifiedBy>
  <cp:lastPrinted>2016-05-05T07:13:03Z</cp:lastPrinted>
  <dcterms:created xsi:type="dcterms:W3CDTF">2003-06-05T14:00:20Z</dcterms:created>
  <dcterms:modified xsi:type="dcterms:W3CDTF">2021-06-08T09:28:53Z</dcterms:modified>
  <cp:category/>
  <cp:version/>
  <cp:contentType/>
  <cp:contentStatus/>
</cp:coreProperties>
</file>